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ji\Documents\work\or-kansai\ahp\baseball\"/>
    </mc:Choice>
  </mc:AlternateContent>
  <xr:revisionPtr revIDLastSave="0" documentId="8_{ED811E5D-1B4E-4AE8-B60F-092D68015F00}" xr6:coauthVersionLast="47" xr6:coauthVersionMax="47" xr10:uidLastSave="{00000000-0000-0000-0000-000000000000}"/>
  <bookViews>
    <workbookView xWindow="5790" yWindow="1980" windowWidth="32085" windowHeight="18960" xr2:uid="{FFD7E082-9EB9-4408-A59B-9B1689113EC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1" l="1"/>
  <c r="J3" i="1"/>
  <c r="S3" i="1" s="1"/>
  <c r="I12" i="1" s="1"/>
  <c r="B3" i="1"/>
  <c r="R3" i="1" l="1"/>
  <c r="O3" i="1"/>
  <c r="G6" i="1" s="1"/>
  <c r="N3" i="1"/>
  <c r="P3" i="1"/>
  <c r="D7" i="1" s="1"/>
  <c r="Q3" i="1"/>
  <c r="E7" i="1" s="1"/>
  <c r="C11" i="1"/>
  <c r="G9" i="1"/>
  <c r="D8" i="1"/>
  <c r="G8" i="1"/>
  <c r="C5" i="1"/>
  <c r="D9" i="1"/>
  <c r="C7" i="1"/>
  <c r="D10" i="1"/>
  <c r="G10" i="1"/>
  <c r="C8" i="1"/>
  <c r="D11" i="1"/>
  <c r="E11" i="1"/>
  <c r="G12" i="1"/>
  <c r="D12" i="1"/>
  <c r="I9" i="1"/>
  <c r="D5" i="1"/>
  <c r="E5" i="1"/>
  <c r="F6" i="1"/>
  <c r="I10" i="1"/>
  <c r="D6" i="1"/>
  <c r="F7" i="1"/>
  <c r="I11" i="1"/>
  <c r="U3" i="1" l="1"/>
  <c r="E10" i="1"/>
  <c r="N10" i="1" s="1"/>
  <c r="E12" i="1"/>
  <c r="E6" i="1"/>
  <c r="E8" i="1"/>
  <c r="B11" i="1"/>
  <c r="K23" i="1"/>
  <c r="K26" i="1"/>
  <c r="K25" i="1"/>
  <c r="E9" i="1"/>
  <c r="K24" i="1"/>
  <c r="B8" i="1"/>
  <c r="N8" i="1" s="1"/>
  <c r="B12" i="1"/>
  <c r="B7" i="1"/>
  <c r="K27" i="1"/>
  <c r="B9" i="1"/>
  <c r="K30" i="1"/>
  <c r="B6" i="1"/>
  <c r="N6" i="1" s="1"/>
  <c r="K29" i="1"/>
  <c r="B10" i="1"/>
  <c r="B5" i="1"/>
  <c r="K12" i="1" s="1"/>
  <c r="K28" i="1"/>
  <c r="N11" i="1"/>
  <c r="N7" i="1"/>
  <c r="N12" i="1"/>
  <c r="N9" i="1" l="1"/>
  <c r="B14" i="1" a="1"/>
  <c r="E18" i="1" s="1"/>
  <c r="N5" i="1"/>
  <c r="B14" i="1" l="1"/>
  <c r="H17" i="1"/>
  <c r="D21" i="1"/>
  <c r="G15" i="1"/>
  <c r="F19" i="1"/>
  <c r="H19" i="1"/>
  <c r="H14" i="1"/>
  <c r="I15" i="1"/>
  <c r="F16" i="1"/>
  <c r="E17" i="1"/>
  <c r="I18" i="1"/>
  <c r="F21" i="1"/>
  <c r="F20" i="1"/>
  <c r="D19" i="1"/>
  <c r="B15" i="1"/>
  <c r="G16" i="1"/>
  <c r="F17" i="1"/>
  <c r="D20" i="1"/>
  <c r="B18" i="1"/>
  <c r="D16" i="1"/>
  <c r="E16" i="1"/>
  <c r="E21" i="1"/>
  <c r="C19" i="1"/>
  <c r="G21" i="1"/>
  <c r="E14" i="1"/>
  <c r="B19" i="1"/>
  <c r="C15" i="1"/>
  <c r="I16" i="1"/>
  <c r="G17" i="1"/>
  <c r="G20" i="1"/>
  <c r="C18" i="1"/>
  <c r="F15" i="1"/>
  <c r="B23" i="1" s="1" a="1"/>
  <c r="F18" i="1"/>
  <c r="G19" i="1"/>
  <c r="C20" i="1"/>
  <c r="F14" i="1"/>
  <c r="H18" i="1"/>
  <c r="B21" i="1"/>
  <c r="G14" i="1"/>
  <c r="D15" i="1"/>
  <c r="E20" i="1"/>
  <c r="C16" i="1"/>
  <c r="B17" i="1"/>
  <c r="D18" i="1"/>
  <c r="D14" i="1"/>
  <c r="B20" i="1"/>
  <c r="H21" i="1"/>
  <c r="E19" i="1"/>
  <c r="C14" i="1"/>
  <c r="G18" i="1"/>
  <c r="I21" i="1"/>
  <c r="I20" i="1"/>
  <c r="H15" i="1"/>
  <c r="B16" i="1"/>
  <c r="I17" i="1"/>
  <c r="D17" i="1"/>
  <c r="I19" i="1"/>
  <c r="C21" i="1"/>
  <c r="I14" i="1"/>
  <c r="E15" i="1"/>
  <c r="H20" i="1"/>
  <c r="H16" i="1"/>
  <c r="C17" i="1"/>
  <c r="K14" i="1" a="1"/>
  <c r="M23" i="1" l="1"/>
  <c r="L14" i="1"/>
  <c r="K19" i="1"/>
  <c r="Q20" i="1"/>
  <c r="K18" i="1"/>
  <c r="P19" i="1"/>
  <c r="N19" i="1"/>
  <c r="M17" i="1"/>
  <c r="O20" i="1"/>
  <c r="L20" i="1"/>
  <c r="Q14" i="1"/>
  <c r="M19" i="1"/>
  <c r="K21" i="1"/>
  <c r="L21" i="1"/>
  <c r="K17" i="1"/>
  <c r="Q19" i="1"/>
  <c r="K16" i="1"/>
  <c r="P17" i="1"/>
  <c r="N18" i="1"/>
  <c r="M16" i="1"/>
  <c r="O18" i="1"/>
  <c r="L19" i="1"/>
  <c r="P21" i="1"/>
  <c r="K15" i="1"/>
  <c r="Q18" i="1"/>
  <c r="K14" i="1"/>
  <c r="P15" i="1"/>
  <c r="N16" i="1"/>
  <c r="M15" i="1"/>
  <c r="O16" i="1"/>
  <c r="L18" i="1"/>
  <c r="R15" i="1"/>
  <c r="R21" i="1"/>
  <c r="Q17" i="1"/>
  <c r="R20" i="1"/>
  <c r="O21" i="1"/>
  <c r="N14" i="1"/>
  <c r="M14" i="1"/>
  <c r="O14" i="1"/>
  <c r="L17" i="1"/>
  <c r="O15" i="1"/>
  <c r="N15" i="1"/>
  <c r="K20" i="1"/>
  <c r="R18" i="1"/>
  <c r="Q16" i="1"/>
  <c r="R19" i="1"/>
  <c r="O19" i="1"/>
  <c r="M21" i="1"/>
  <c r="P20" i="1"/>
  <c r="N20" i="1"/>
  <c r="L16" i="1"/>
  <c r="R14" i="1"/>
  <c r="P16" i="1"/>
  <c r="Q21" i="1"/>
  <c r="M18" i="1"/>
  <c r="R16" i="1"/>
  <c r="Q15" i="1"/>
  <c r="R17" i="1"/>
  <c r="O17" i="1"/>
  <c r="M20" i="1"/>
  <c r="P18" i="1"/>
  <c r="N17" i="1"/>
  <c r="L15" i="1"/>
  <c r="N21" i="1"/>
  <c r="P14" i="1"/>
  <c r="D23" i="1"/>
  <c r="C24" i="1"/>
  <c r="C28" i="1"/>
  <c r="H29" i="1"/>
  <c r="F29" i="1"/>
  <c r="E29" i="1"/>
  <c r="C27" i="1"/>
  <c r="H27" i="1"/>
  <c r="D28" i="1"/>
  <c r="H28" i="1"/>
  <c r="I25" i="1"/>
  <c r="C30" i="1"/>
  <c r="B28" i="1"/>
  <c r="C25" i="1"/>
  <c r="H26" i="1"/>
  <c r="F28" i="1"/>
  <c r="E28" i="1"/>
  <c r="C23" i="1"/>
  <c r="H25" i="1"/>
  <c r="D27" i="1"/>
  <c r="H23" i="1"/>
  <c r="H30" i="1"/>
  <c r="B25" i="1"/>
  <c r="B30" i="1"/>
  <c r="H24" i="1"/>
  <c r="F27" i="1"/>
  <c r="E27" i="1"/>
  <c r="B29" i="1"/>
  <c r="G30" i="1"/>
  <c r="D26" i="1"/>
  <c r="C29" i="1"/>
  <c r="F23" i="1"/>
  <c r="I30" i="1"/>
  <c r="B27" i="1"/>
  <c r="G29" i="1"/>
  <c r="F26" i="1"/>
  <c r="E26" i="1"/>
  <c r="B26" i="1"/>
  <c r="G28" i="1"/>
  <c r="D25" i="1"/>
  <c r="I26" i="1"/>
  <c r="E23" i="1"/>
  <c r="C26" i="1"/>
  <c r="E30" i="1"/>
  <c r="I27" i="1"/>
  <c r="B24" i="1"/>
  <c r="G27" i="1"/>
  <c r="F25" i="1"/>
  <c r="E25" i="1"/>
  <c r="B23" i="1"/>
  <c r="G26" i="1"/>
  <c r="D24" i="1"/>
  <c r="G23" i="1"/>
  <c r="D30" i="1"/>
  <c r="I23" i="1"/>
  <c r="I24" i="1"/>
  <c r="I29" i="1"/>
  <c r="G25" i="1"/>
  <c r="F24" i="1"/>
  <c r="E24" i="1"/>
  <c r="I28" i="1"/>
  <c r="G24" i="1"/>
  <c r="F30" i="1"/>
  <c r="D29" i="1"/>
  <c r="N23" i="1" l="1"/>
  <c r="T14" i="1" a="1"/>
  <c r="X19" i="1" l="1"/>
  <c r="Z19" i="1"/>
  <c r="U18" i="1"/>
  <c r="T16" i="1"/>
  <c r="T15" i="1"/>
  <c r="Z14" i="1"/>
  <c r="X17" i="1"/>
  <c r="Y16" i="1"/>
  <c r="AA18" i="1"/>
  <c r="W19" i="1"/>
  <c r="Y19" i="1"/>
  <c r="V15" i="1"/>
  <c r="V21" i="1"/>
  <c r="U17" i="1"/>
  <c r="V14" i="1"/>
  <c r="Z21" i="1"/>
  <c r="T18" i="1"/>
  <c r="Y15" i="1"/>
  <c r="AA15" i="1"/>
  <c r="V17" i="1"/>
  <c r="Y14" i="1"/>
  <c r="T20" i="1"/>
  <c r="T14" i="1"/>
  <c r="AA21" i="1"/>
  <c r="U20" i="1"/>
  <c r="V18" i="1"/>
  <c r="Y17" i="1"/>
  <c r="U19" i="1"/>
  <c r="Z16" i="1"/>
  <c r="Y21" i="1"/>
  <c r="Z15" i="1"/>
  <c r="W16" i="1"/>
  <c r="Y20" i="1"/>
  <c r="W17" i="1"/>
  <c r="W20" i="1"/>
  <c r="T19" i="1"/>
  <c r="U14" i="1"/>
  <c r="X20" i="1"/>
  <c r="V20" i="1"/>
  <c r="T21" i="1"/>
  <c r="AA19" i="1"/>
  <c r="Z20" i="1"/>
  <c r="AA14" i="1"/>
  <c r="X16" i="1"/>
  <c r="AA17" i="1"/>
  <c r="Z18" i="1"/>
  <c r="V19" i="1"/>
  <c r="X21" i="1"/>
  <c r="V16" i="1"/>
  <c r="X14" i="1"/>
  <c r="W21" i="1"/>
  <c r="W14" i="1"/>
  <c r="T17" i="1"/>
  <c r="U21" i="1"/>
  <c r="X18" i="1"/>
  <c r="Y18" i="1"/>
  <c r="Z17" i="1"/>
  <c r="AA16" i="1"/>
  <c r="W15" i="1"/>
  <c r="AA20" i="1"/>
  <c r="U16" i="1"/>
  <c r="U15" i="1"/>
  <c r="W18" i="1"/>
  <c r="X15" i="1"/>
  <c r="O23" i="1" l="1"/>
  <c r="R23" i="1" s="1"/>
</calcChain>
</file>

<file path=xl/sharedStrings.xml><?xml version="1.0" encoding="utf-8"?>
<sst xmlns="http://schemas.openxmlformats.org/spreadsheetml/2006/main" count="31" uniqueCount="28">
  <si>
    <t>打率</t>
    <rPh sb="0" eb="2">
      <t>ダリツ</t>
    </rPh>
    <phoneticPr fontId="1"/>
  </si>
  <si>
    <t>打数</t>
    <rPh sb="0" eb="2">
      <t>ダスウ</t>
    </rPh>
    <phoneticPr fontId="1"/>
  </si>
  <si>
    <t>安打</t>
    <rPh sb="0" eb="2">
      <t>アンダ</t>
    </rPh>
    <phoneticPr fontId="1"/>
  </si>
  <si>
    <t>二塁打</t>
    <rPh sb="0" eb="3">
      <t>ニルイダ</t>
    </rPh>
    <phoneticPr fontId="1"/>
  </si>
  <si>
    <t>三塁打</t>
    <rPh sb="0" eb="3">
      <t>サンルイダ</t>
    </rPh>
    <phoneticPr fontId="1"/>
  </si>
  <si>
    <t>本塁打</t>
    <rPh sb="0" eb="3">
      <t>ホンルイダ</t>
    </rPh>
    <phoneticPr fontId="1"/>
  </si>
  <si>
    <t>打点</t>
    <rPh sb="0" eb="2">
      <t>ダテン</t>
    </rPh>
    <phoneticPr fontId="1"/>
  </si>
  <si>
    <t>三振</t>
    <rPh sb="0" eb="2">
      <t>サンシン</t>
    </rPh>
    <phoneticPr fontId="1"/>
  </si>
  <si>
    <t>四死球</t>
    <rPh sb="0" eb="3">
      <t>シシキュウ</t>
    </rPh>
    <phoneticPr fontId="1"/>
  </si>
  <si>
    <t>犠打</t>
    <rPh sb="0" eb="2">
      <t>ギダ</t>
    </rPh>
    <phoneticPr fontId="1"/>
  </si>
  <si>
    <t>盗塁</t>
    <rPh sb="0" eb="2">
      <t>トウルイ</t>
    </rPh>
    <phoneticPr fontId="1"/>
  </si>
  <si>
    <t>阪神</t>
    <rPh sb="0" eb="2">
      <t>ハンシン</t>
    </rPh>
    <phoneticPr fontId="1"/>
  </si>
  <si>
    <t>P0</t>
    <phoneticPr fontId="1"/>
  </si>
  <si>
    <t>P1</t>
    <phoneticPr fontId="1"/>
  </si>
  <si>
    <t>P2</t>
    <phoneticPr fontId="1"/>
  </si>
  <si>
    <t>P3</t>
    <phoneticPr fontId="1"/>
  </si>
  <si>
    <t>Pb</t>
    <phoneticPr fontId="1"/>
  </si>
  <si>
    <t>P4</t>
    <phoneticPr fontId="1"/>
  </si>
  <si>
    <t>I-Q=</t>
    <phoneticPr fontId="1"/>
  </si>
  <si>
    <t>(I-Q)^(-1)</t>
    <phoneticPr fontId="1"/>
  </si>
  <si>
    <t>(I-Q)^(-2)</t>
    <phoneticPr fontId="1"/>
  </si>
  <si>
    <t>(I-Q)^(-3)</t>
    <phoneticPr fontId="1"/>
  </si>
  <si>
    <t>2P4+P3+P2</t>
    <phoneticPr fontId="1"/>
  </si>
  <si>
    <t>2P4+P3+P2+P1</t>
    <phoneticPr fontId="1"/>
  </si>
  <si>
    <t>3P4+2P3+2P2+P1</t>
    <phoneticPr fontId="1"/>
  </si>
  <si>
    <t>3P4+2P3+2P2+2P1</t>
    <phoneticPr fontId="1"/>
  </si>
  <si>
    <t>4P4+3P3+3P2+2P1+Pb</t>
    <phoneticPr fontId="1"/>
  </si>
  <si>
    <t>OERA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</si>
</sst>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D1DFA-B730-409F-97C2-008636FA75F6}">
  <dimension ref="A2:AA30"/>
  <sheetViews>
    <sheetView tabSelected="1" workbookViewId="0">
      <selection activeCell="N27" sqref="N27"/>
    </sheetView>
  </sheetViews>
  <sheetFormatPr defaultRowHeight="18.75" x14ac:dyDescent="0.4"/>
  <cols>
    <col min="2" max="7" width="14.25" bestFit="1" customWidth="1"/>
    <col min="8" max="8" width="12.875" bestFit="1" customWidth="1"/>
    <col min="9" max="9" width="14.25" bestFit="1" customWidth="1"/>
    <col min="10" max="10" width="22.375" customWidth="1"/>
    <col min="11" max="12" width="8.875" bestFit="1" customWidth="1"/>
    <col min="13" max="13" width="9.375" bestFit="1" customWidth="1"/>
  </cols>
  <sheetData>
    <row r="2" spans="1:27" x14ac:dyDescent="0.4">
      <c r="A2">
        <v>2023</v>
      </c>
      <c r="B2" t="s">
        <v>0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6</v>
      </c>
      <c r="I2" t="s">
        <v>7</v>
      </c>
      <c r="J2" t="s">
        <v>8</v>
      </c>
      <c r="K2" t="s">
        <v>9</v>
      </c>
      <c r="L2" t="s">
        <v>10</v>
      </c>
      <c r="N2" t="s">
        <v>12</v>
      </c>
      <c r="O2" t="s">
        <v>13</v>
      </c>
      <c r="P2" t="s">
        <v>14</v>
      </c>
      <c r="Q2" t="s">
        <v>15</v>
      </c>
      <c r="R2" t="s">
        <v>17</v>
      </c>
      <c r="S2" t="s">
        <v>16</v>
      </c>
    </row>
    <row r="3" spans="1:27" x14ac:dyDescent="0.4">
      <c r="A3" t="s">
        <v>11</v>
      </c>
      <c r="B3">
        <f>D3/C3</f>
        <v>0.24712041884816754</v>
      </c>
      <c r="C3" s="1">
        <v>4775</v>
      </c>
      <c r="D3" s="1">
        <v>1180</v>
      </c>
      <c r="E3" s="1">
        <v>179</v>
      </c>
      <c r="F3" s="1">
        <v>34</v>
      </c>
      <c r="G3" s="1">
        <v>84</v>
      </c>
      <c r="H3" s="1">
        <v>534</v>
      </c>
      <c r="I3" s="1">
        <v>1173</v>
      </c>
      <c r="J3" s="1">
        <f>494+57</f>
        <v>551</v>
      </c>
      <c r="K3" s="1">
        <f>106+47</f>
        <v>153</v>
      </c>
      <c r="L3" s="1">
        <v>79</v>
      </c>
      <c r="N3">
        <f>(C3-D3)/(C3+J3)</f>
        <v>0.67499061209162603</v>
      </c>
      <c r="O3">
        <f>(D3-E3-F3-G3)/(C3+J3)</f>
        <v>0.165790461885092</v>
      </c>
      <c r="P3">
        <f>E3/(C3+J3)</f>
        <v>3.3608711978971084E-2</v>
      </c>
      <c r="Q3">
        <f>F3/(C3+J3)</f>
        <v>6.3837776943297033E-3</v>
      </c>
      <c r="R3">
        <f>G3/(C3+J3)</f>
        <v>1.5771686068343973E-2</v>
      </c>
      <c r="S3">
        <f>J3/(C3+J3)</f>
        <v>0.10345475028163725</v>
      </c>
      <c r="U3">
        <f>SUM(N3:T3)</f>
        <v>1.0000000000000002</v>
      </c>
    </row>
    <row r="5" spans="1:27" x14ac:dyDescent="0.4">
      <c r="A5" t="s">
        <v>18</v>
      </c>
      <c r="B5">
        <f>1-$R$3</f>
        <v>0.984228313931656</v>
      </c>
      <c r="C5">
        <f>-O3-S3</f>
        <v>-0.26924521216672925</v>
      </c>
      <c r="D5">
        <f>-P3</f>
        <v>-3.3608711978971084E-2</v>
      </c>
      <c r="E5">
        <f>-Q3</f>
        <v>-6.3837776943297033E-3</v>
      </c>
      <c r="F5">
        <v>0</v>
      </c>
      <c r="G5">
        <v>0</v>
      </c>
      <c r="H5">
        <v>0</v>
      </c>
      <c r="I5">
        <v>0</v>
      </c>
      <c r="N5">
        <f>SUM(B5:I5)</f>
        <v>0.67499061209162592</v>
      </c>
    </row>
    <row r="6" spans="1:27" x14ac:dyDescent="0.4">
      <c r="B6">
        <f>-$R$3</f>
        <v>-1.5771686068343973E-2</v>
      </c>
      <c r="C6">
        <v>1</v>
      </c>
      <c r="D6">
        <f>-P3</f>
        <v>-3.3608711978971084E-2</v>
      </c>
      <c r="E6">
        <f>-Q3</f>
        <v>-6.3837776943297033E-3</v>
      </c>
      <c r="F6">
        <f>-S3</f>
        <v>-0.10345475028163725</v>
      </c>
      <c r="G6">
        <f>-O3</f>
        <v>-0.165790461885092</v>
      </c>
      <c r="H6">
        <v>0</v>
      </c>
      <c r="I6">
        <v>0</v>
      </c>
      <c r="N6">
        <f t="shared" ref="N6:N12" si="0">SUM(B6:I6)</f>
        <v>0.67499061209162581</v>
      </c>
    </row>
    <row r="7" spans="1:27" x14ac:dyDescent="0.4">
      <c r="B7">
        <f t="shared" ref="B7:B12" si="1">-$R$3</f>
        <v>-1.5771686068343973E-2</v>
      </c>
      <c r="C7">
        <f>-O3</f>
        <v>-0.165790461885092</v>
      </c>
      <c r="D7">
        <f>1-P3</f>
        <v>0.96639128802102892</v>
      </c>
      <c r="E7">
        <f>-Q3</f>
        <v>-6.3837776943297033E-3</v>
      </c>
      <c r="F7">
        <f>-S3</f>
        <v>-0.10345475028163725</v>
      </c>
      <c r="G7">
        <v>0</v>
      </c>
      <c r="H7">
        <v>0</v>
      </c>
      <c r="I7">
        <v>0</v>
      </c>
      <c r="N7">
        <f t="shared" si="0"/>
        <v>0.67499061209162603</v>
      </c>
    </row>
    <row r="8" spans="1:27" x14ac:dyDescent="0.4">
      <c r="B8">
        <f t="shared" si="1"/>
        <v>-1.5771686068343973E-2</v>
      </c>
      <c r="C8">
        <f>-O3</f>
        <v>-0.165790461885092</v>
      </c>
      <c r="D8">
        <f>-P3</f>
        <v>-3.3608711978971084E-2</v>
      </c>
      <c r="E8">
        <f>1-Q3</f>
        <v>0.99361622230567026</v>
      </c>
      <c r="F8">
        <v>0</v>
      </c>
      <c r="G8">
        <f>-S3</f>
        <v>-0.10345475028163725</v>
      </c>
      <c r="H8">
        <v>0</v>
      </c>
      <c r="I8">
        <v>0</v>
      </c>
      <c r="N8">
        <f t="shared" si="0"/>
        <v>0.67499061209162603</v>
      </c>
    </row>
    <row r="9" spans="1:27" x14ac:dyDescent="0.4">
      <c r="B9">
        <f t="shared" si="1"/>
        <v>-1.5771686068343973E-2</v>
      </c>
      <c r="C9">
        <v>0</v>
      </c>
      <c r="D9">
        <f>-P3</f>
        <v>-3.3608711978971084E-2</v>
      </c>
      <c r="E9">
        <f>-Q3</f>
        <v>-6.3837776943297033E-3</v>
      </c>
      <c r="F9">
        <v>1</v>
      </c>
      <c r="G9">
        <f>-O3</f>
        <v>-0.165790461885092</v>
      </c>
      <c r="H9">
        <v>0</v>
      </c>
      <c r="I9">
        <f>-S3</f>
        <v>-0.10345475028163725</v>
      </c>
      <c r="N9">
        <f t="shared" si="0"/>
        <v>0.67499061209162603</v>
      </c>
    </row>
    <row r="10" spans="1:27" x14ac:dyDescent="0.4">
      <c r="B10">
        <f t="shared" si="1"/>
        <v>-1.5771686068343973E-2</v>
      </c>
      <c r="C10">
        <v>0</v>
      </c>
      <c r="D10">
        <f>-P3</f>
        <v>-3.3608711978971084E-2</v>
      </c>
      <c r="E10">
        <f>-Q3</f>
        <v>-6.3837776943297033E-3</v>
      </c>
      <c r="F10">
        <v>0</v>
      </c>
      <c r="G10">
        <f>1-O3</f>
        <v>0.83420953811490794</v>
      </c>
      <c r="H10">
        <v>0</v>
      </c>
      <c r="I10">
        <f>-S3</f>
        <v>-0.10345475028163725</v>
      </c>
      <c r="N10">
        <f t="shared" si="0"/>
        <v>0.67499061209162603</v>
      </c>
    </row>
    <row r="11" spans="1:27" x14ac:dyDescent="0.4">
      <c r="B11">
        <f t="shared" si="1"/>
        <v>-1.5771686068343973E-2</v>
      </c>
      <c r="C11">
        <f>-O3</f>
        <v>-0.165790461885092</v>
      </c>
      <c r="D11">
        <f>-P3</f>
        <v>-3.3608711978971084E-2</v>
      </c>
      <c r="E11">
        <f>-Q3</f>
        <v>-6.3837776943297033E-3</v>
      </c>
      <c r="F11">
        <v>0</v>
      </c>
      <c r="G11">
        <v>0</v>
      </c>
      <c r="H11">
        <v>1</v>
      </c>
      <c r="I11">
        <f>-S3</f>
        <v>-0.10345475028163725</v>
      </c>
      <c r="N11">
        <f t="shared" si="0"/>
        <v>0.67499061209162603</v>
      </c>
    </row>
    <row r="12" spans="1:27" x14ac:dyDescent="0.4">
      <c r="B12">
        <f t="shared" si="1"/>
        <v>-1.5771686068343973E-2</v>
      </c>
      <c r="C12">
        <v>0</v>
      </c>
      <c r="D12">
        <f>-P3</f>
        <v>-3.3608711978971084E-2</v>
      </c>
      <c r="E12">
        <f>-Q3</f>
        <v>-6.3837776943297033E-3</v>
      </c>
      <c r="F12">
        <v>0</v>
      </c>
      <c r="G12">
        <f>-O3</f>
        <v>-0.165790461885092</v>
      </c>
      <c r="H12">
        <v>0</v>
      </c>
      <c r="I12">
        <f>1-S3</f>
        <v>0.8965452497183628</v>
      </c>
      <c r="K12">
        <f>MDETERM(B5:I12)</f>
        <v>0.67499061209162603</v>
      </c>
      <c r="N12">
        <f t="shared" si="0"/>
        <v>0.67499061209162603</v>
      </c>
    </row>
    <row r="14" spans="1:27" x14ac:dyDescent="0.4">
      <c r="A14" t="s">
        <v>19</v>
      </c>
      <c r="B14">
        <f t="array" ref="B14:I21">MINVERSE(B5:I12)</f>
        <v>1.02336578581363</v>
      </c>
      <c r="C14">
        <v>0.2853592500536638</v>
      </c>
      <c r="D14">
        <v>4.9791376912378303E-2</v>
      </c>
      <c r="E14">
        <v>9.4575799721835913E-3</v>
      </c>
      <c r="F14">
        <v>3.4672924419506049E-2</v>
      </c>
      <c r="G14">
        <v>6.7110148498691971E-2</v>
      </c>
      <c r="H14">
        <v>0</v>
      </c>
      <c r="I14">
        <v>1.1745020560822432E-2</v>
      </c>
      <c r="J14" t="s">
        <v>20</v>
      </c>
      <c r="K14">
        <f t="array" ref="K14:R21">MMULT(B14:I21,B14:I21)</f>
        <v>1.0579822462429467</v>
      </c>
      <c r="L14">
        <v>0.59459148085442459</v>
      </c>
      <c r="M14">
        <v>0.12355740568437464</v>
      </c>
      <c r="N14">
        <v>2.3469004431668935E-2</v>
      </c>
      <c r="O14">
        <v>0.10896883814141337</v>
      </c>
      <c r="P14">
        <v>0.23364412200546</v>
      </c>
      <c r="Q14">
        <v>0</v>
      </c>
      <c r="R14">
        <v>5.2635334146150264E-2</v>
      </c>
      <c r="S14" t="s">
        <v>21</v>
      </c>
      <c r="T14">
        <f t="array" ref="T14:AA21">MMULT(B14:I21,K14:R21)</f>
        <v>1.109266604586908</v>
      </c>
      <c r="U14">
        <v>0.93919158243655909</v>
      </c>
      <c r="V14">
        <v>0.23284193120305405</v>
      </c>
      <c r="W14">
        <v>4.4226958999462808E-2</v>
      </c>
      <c r="X14">
        <v>0.23022127261670944</v>
      </c>
      <c r="Y14">
        <v>0.5474746996827462</v>
      </c>
      <c r="Z14">
        <v>0</v>
      </c>
      <c r="AA14">
        <v>0.14844948071191549</v>
      </c>
    </row>
    <row r="15" spans="1:27" x14ac:dyDescent="0.4">
      <c r="B15">
        <v>2.3365785813630049E-2</v>
      </c>
      <c r="C15">
        <v>1.0161140378869344</v>
      </c>
      <c r="D15">
        <v>4.9791376912378303E-2</v>
      </c>
      <c r="E15">
        <v>9.4575799721835895E-3</v>
      </c>
      <c r="F15">
        <v>0.11027297851190787</v>
      </c>
      <c r="G15">
        <v>0.23290061038378396</v>
      </c>
      <c r="H15">
        <v>0</v>
      </c>
      <c r="I15">
        <v>3.9599716750057849E-2</v>
      </c>
      <c r="K15">
        <v>5.7982246242946775E-2</v>
      </c>
      <c r="L15">
        <v>1.0561010565209659</v>
      </c>
      <c r="M15">
        <v>0.12355740568437462</v>
      </c>
      <c r="N15">
        <v>2.3469004431668928E-2</v>
      </c>
      <c r="O15">
        <v>0.23231425013698156</v>
      </c>
      <c r="P15">
        <v>0.56522504577564403</v>
      </c>
      <c r="Q15">
        <v>0</v>
      </c>
      <c r="R15">
        <v>0.13619942271385649</v>
      </c>
      <c r="T15">
        <v>0.10926660458690809</v>
      </c>
      <c r="U15">
        <v>1.1314559459363711</v>
      </c>
      <c r="V15">
        <v>0.23284193120305399</v>
      </c>
      <c r="W15">
        <v>4.4226958999462773E-2</v>
      </c>
      <c r="X15">
        <v>0.37345734632620864</v>
      </c>
      <c r="Y15">
        <v>1.0448460853380224</v>
      </c>
      <c r="Z15">
        <v>0</v>
      </c>
      <c r="AA15">
        <v>0.31557765784732794</v>
      </c>
    </row>
    <row r="16" spans="1:27" x14ac:dyDescent="0.4">
      <c r="B16">
        <v>2.3365785813630045E-2</v>
      </c>
      <c r="C16">
        <v>0.18190449977202658</v>
      </c>
      <c r="D16">
        <v>1.0497913769123783</v>
      </c>
      <c r="E16">
        <v>9.4575799721835878E-3</v>
      </c>
      <c r="F16">
        <v>0.1274247893453074</v>
      </c>
      <c r="G16">
        <v>6.7110148498691971E-2</v>
      </c>
      <c r="H16">
        <v>0</v>
      </c>
      <c r="I16">
        <v>2.2447905916658354E-2</v>
      </c>
      <c r="K16">
        <v>5.7982246242946768E-2</v>
      </c>
      <c r="L16">
        <v>0.38768198029115014</v>
      </c>
      <c r="M16">
        <v>1.1235574056843747</v>
      </c>
      <c r="N16">
        <v>2.3469004431668928E-2</v>
      </c>
      <c r="O16">
        <v>0.28376968263718017</v>
      </c>
      <c r="P16">
        <v>0.23364412200546003</v>
      </c>
      <c r="Q16">
        <v>0</v>
      </c>
      <c r="R16">
        <v>8.4743990213658041E-2</v>
      </c>
      <c r="T16">
        <v>0.10926660458690807</v>
      </c>
      <c r="U16">
        <v>0.62882733159164739</v>
      </c>
      <c r="V16">
        <v>1.2328419312030543</v>
      </c>
      <c r="W16">
        <v>4.4226958999462787E-2</v>
      </c>
      <c r="X16">
        <v>0.47636821132660573</v>
      </c>
      <c r="Y16">
        <v>0.54747469968274631</v>
      </c>
      <c r="Z16">
        <v>0</v>
      </c>
      <c r="AA16">
        <v>0.21266679284693102</v>
      </c>
    </row>
    <row r="17" spans="2:27" x14ac:dyDescent="0.4">
      <c r="B17">
        <v>2.3365785813630042E-2</v>
      </c>
      <c r="C17">
        <v>0.18190449977202661</v>
      </c>
      <c r="D17">
        <v>4.9791376912378303E-2</v>
      </c>
      <c r="E17">
        <v>1.0094575799721837</v>
      </c>
      <c r="F17">
        <v>2.3970039063670127E-2</v>
      </c>
      <c r="G17">
        <v>0.17056489878032924</v>
      </c>
      <c r="H17">
        <v>0</v>
      </c>
      <c r="I17">
        <v>2.2447905916658357E-2</v>
      </c>
      <c r="K17">
        <v>5.7982246242946761E-2</v>
      </c>
      <c r="L17">
        <v>0.38768198029115025</v>
      </c>
      <c r="M17">
        <v>0.12355740568437464</v>
      </c>
      <c r="N17">
        <v>1.023469004431669</v>
      </c>
      <c r="O17">
        <v>7.6860182073905603E-2</v>
      </c>
      <c r="P17">
        <v>0.44055362256873459</v>
      </c>
      <c r="Q17">
        <v>0</v>
      </c>
      <c r="R17">
        <v>8.4743990213658055E-2</v>
      </c>
      <c r="T17">
        <v>0.10926660458690807</v>
      </c>
      <c r="U17">
        <v>0.6288273315916475</v>
      </c>
      <c r="V17">
        <v>0.23284193120305402</v>
      </c>
      <c r="W17">
        <v>1.0442269589994628</v>
      </c>
      <c r="X17">
        <v>0.16600396048169391</v>
      </c>
      <c r="Y17">
        <v>0.85783895052765813</v>
      </c>
      <c r="Z17">
        <v>0</v>
      </c>
      <c r="AA17">
        <v>0.21266679284693107</v>
      </c>
    </row>
    <row r="18" spans="2:27" x14ac:dyDescent="0.4">
      <c r="B18">
        <v>2.3365785813630049E-2</v>
      </c>
      <c r="C18">
        <v>1.6114037886934593E-2</v>
      </c>
      <c r="D18">
        <v>4.9791376912378303E-2</v>
      </c>
      <c r="E18">
        <v>9.4575799721835878E-3</v>
      </c>
      <c r="F18">
        <v>1.0068182282302707</v>
      </c>
      <c r="G18">
        <v>0.23290061038378398</v>
      </c>
      <c r="H18">
        <v>0</v>
      </c>
      <c r="I18">
        <v>0.14305446703169511</v>
      </c>
      <c r="K18">
        <v>5.7982246242946775E-2</v>
      </c>
      <c r="L18">
        <v>5.6101056520966162E-2</v>
      </c>
      <c r="M18">
        <v>0.12355740568437464</v>
      </c>
      <c r="N18">
        <v>2.3469004431668924E-2</v>
      </c>
      <c r="O18">
        <v>1.0254047495737073</v>
      </c>
      <c r="P18">
        <v>0.56522504577564403</v>
      </c>
      <c r="Q18">
        <v>0</v>
      </c>
      <c r="R18">
        <v>0.34310892327713105</v>
      </c>
      <c r="T18">
        <v>0.10926660458690808</v>
      </c>
      <c r="U18">
        <v>0.13145594593637144</v>
      </c>
      <c r="V18">
        <v>0.23284193120305405</v>
      </c>
      <c r="W18">
        <v>4.4226958999462787E-2</v>
      </c>
      <c r="X18">
        <v>1.0630930954812969</v>
      </c>
      <c r="Y18">
        <v>1.0448460853380224</v>
      </c>
      <c r="Z18">
        <v>0</v>
      </c>
      <c r="AA18">
        <v>0.62594190869223976</v>
      </c>
    </row>
    <row r="19" spans="2:27" x14ac:dyDescent="0.4">
      <c r="B19">
        <v>2.3365785813630052E-2</v>
      </c>
      <c r="C19">
        <v>1.6114037886934593E-2</v>
      </c>
      <c r="D19">
        <v>4.9791376912378303E-2</v>
      </c>
      <c r="E19">
        <v>9.4575799721835895E-3</v>
      </c>
      <c r="F19">
        <v>6.818228230270635E-3</v>
      </c>
      <c r="G19">
        <v>1.2329006103837841</v>
      </c>
      <c r="H19">
        <v>0</v>
      </c>
      <c r="I19">
        <v>0.14305446703169511</v>
      </c>
      <c r="K19">
        <v>5.7982246242946789E-2</v>
      </c>
      <c r="L19">
        <v>5.6101056520966155E-2</v>
      </c>
      <c r="M19">
        <v>0.12355740568437464</v>
      </c>
      <c r="N19">
        <v>2.3469004431668935E-2</v>
      </c>
      <c r="O19">
        <v>2.5404749573707131E-2</v>
      </c>
      <c r="P19">
        <v>1.5652250457756443</v>
      </c>
      <c r="Q19">
        <v>0</v>
      </c>
      <c r="R19">
        <v>0.34310892327713105</v>
      </c>
      <c r="T19">
        <v>0.10926660458690811</v>
      </c>
      <c r="U19">
        <v>0.13145594593637147</v>
      </c>
      <c r="V19">
        <v>0.23284193120305408</v>
      </c>
      <c r="W19">
        <v>4.4226958999462801E-2</v>
      </c>
      <c r="X19">
        <v>6.3093095481296962E-2</v>
      </c>
      <c r="Y19">
        <v>2.0448460853380226</v>
      </c>
      <c r="Z19">
        <v>0</v>
      </c>
      <c r="AA19">
        <v>0.62594190869223987</v>
      </c>
    </row>
    <row r="20" spans="2:27" x14ac:dyDescent="0.4">
      <c r="B20">
        <v>2.3365785813630045E-2</v>
      </c>
      <c r="C20">
        <v>0.18190449977202661</v>
      </c>
      <c r="D20">
        <v>4.9791376912378303E-2</v>
      </c>
      <c r="E20">
        <v>9.4575799721835895E-3</v>
      </c>
      <c r="F20">
        <v>2.3970039063670127E-2</v>
      </c>
      <c r="G20">
        <v>6.7110148498691971E-2</v>
      </c>
      <c r="H20">
        <v>1</v>
      </c>
      <c r="I20">
        <v>0.1259026561982956</v>
      </c>
      <c r="K20">
        <v>5.7982246242946768E-2</v>
      </c>
      <c r="L20">
        <v>0.38768198029115014</v>
      </c>
      <c r="M20">
        <v>0.12355740568437462</v>
      </c>
      <c r="N20">
        <v>2.3469004431668928E-2</v>
      </c>
      <c r="O20">
        <v>7.6860182073905603E-2</v>
      </c>
      <c r="P20">
        <v>0.23364412200546003</v>
      </c>
      <c r="Q20">
        <v>1</v>
      </c>
      <c r="R20">
        <v>0.29165349077693253</v>
      </c>
      <c r="T20">
        <v>0.10926660458690808</v>
      </c>
      <c r="U20">
        <v>0.62882733159164739</v>
      </c>
      <c r="V20">
        <v>0.23284193120305405</v>
      </c>
      <c r="W20">
        <v>4.4226958999462787E-2</v>
      </c>
      <c r="X20">
        <v>0.16600396048169391</v>
      </c>
      <c r="Y20">
        <v>0.54747469968274642</v>
      </c>
      <c r="Z20">
        <v>1</v>
      </c>
      <c r="AA20">
        <v>0.52303104369184283</v>
      </c>
    </row>
    <row r="21" spans="2:27" x14ac:dyDescent="0.4">
      <c r="B21">
        <v>2.3365785813630052E-2</v>
      </c>
      <c r="C21">
        <v>1.6114037886934593E-2</v>
      </c>
      <c r="D21">
        <v>4.9791376912378303E-2</v>
      </c>
      <c r="E21">
        <v>9.4575799721835895E-3</v>
      </c>
      <c r="F21">
        <v>6.818228230270635E-3</v>
      </c>
      <c r="G21">
        <v>0.23290061038378404</v>
      </c>
      <c r="H21">
        <v>0</v>
      </c>
      <c r="I21">
        <v>1.1430544670316951</v>
      </c>
      <c r="K21">
        <v>5.7982246242946789E-2</v>
      </c>
      <c r="L21">
        <v>5.6101056520966162E-2</v>
      </c>
      <c r="M21">
        <v>0.12355740568437464</v>
      </c>
      <c r="N21">
        <v>2.3469004431668931E-2</v>
      </c>
      <c r="O21">
        <v>2.5404749573707131E-2</v>
      </c>
      <c r="P21">
        <v>0.56522504577564414</v>
      </c>
      <c r="Q21">
        <v>0</v>
      </c>
      <c r="R21">
        <v>1.3431089232771312</v>
      </c>
      <c r="T21">
        <v>0.10926660458690809</v>
      </c>
      <c r="U21">
        <v>0.13145594593637144</v>
      </c>
      <c r="V21">
        <v>0.23284193120305408</v>
      </c>
      <c r="W21">
        <v>4.4226958999462801E-2</v>
      </c>
      <c r="X21">
        <v>6.3093095481296962E-2</v>
      </c>
      <c r="Y21">
        <v>1.0448460853380226</v>
      </c>
      <c r="Z21">
        <v>0</v>
      </c>
      <c r="AA21">
        <v>1.62594190869224</v>
      </c>
    </row>
    <row r="23" spans="2:27" x14ac:dyDescent="0.4">
      <c r="B23">
        <f t="array" ref="B23:I30">MMULT(B5:I12,B14:I21)</f>
        <v>1</v>
      </c>
      <c r="C23">
        <v>2.4719809532669501E-17</v>
      </c>
      <c r="D23">
        <v>1.4094628242311558E-18</v>
      </c>
      <c r="E23">
        <v>1.7347234759768071E-18</v>
      </c>
      <c r="F23">
        <v>-3.7947076036992655E-19</v>
      </c>
      <c r="G23">
        <v>2.1684043449710089E-18</v>
      </c>
      <c r="H23">
        <v>0</v>
      </c>
      <c r="I23">
        <v>-1.0842021724855044E-19</v>
      </c>
      <c r="J23" t="s">
        <v>17</v>
      </c>
      <c r="K23">
        <f>R3</f>
        <v>1.5771686068343973E-2</v>
      </c>
      <c r="M23">
        <f>MMULT(B14:I14,K23:K30)</f>
        <v>8.770620846646858E-2</v>
      </c>
      <c r="N23">
        <f>MMULT(K14:R14,K23:K30)</f>
        <v>0.22706451296939889</v>
      </c>
      <c r="O23">
        <f>MMULT(T14:AA14,K23:K30)</f>
        <v>0.47012853326561893</v>
      </c>
      <c r="Q23" t="s">
        <v>27</v>
      </c>
      <c r="R23" s="2">
        <f>9*(M23+N3*N23+N3*N3*O23)</f>
        <v>4.096520800323292</v>
      </c>
    </row>
    <row r="24" spans="2:27" x14ac:dyDescent="0.4">
      <c r="B24">
        <v>3.903127820947816E-18</v>
      </c>
      <c r="C24">
        <v>0.99999999999999967</v>
      </c>
      <c r="D24">
        <v>3.4694469519536142E-18</v>
      </c>
      <c r="E24">
        <v>1.5178830414797062E-18</v>
      </c>
      <c r="F24">
        <v>-3.3393426912553537E-17</v>
      </c>
      <c r="G24">
        <v>0</v>
      </c>
      <c r="H24">
        <v>0</v>
      </c>
      <c r="I24">
        <v>3.4694469519536142E-18</v>
      </c>
      <c r="J24" t="s">
        <v>22</v>
      </c>
      <c r="K24">
        <f>2*R3+Q3+P3</f>
        <v>7.1535861809988735E-2</v>
      </c>
    </row>
    <row r="25" spans="2:27" x14ac:dyDescent="0.4">
      <c r="B25">
        <v>1.7347234759768071E-18</v>
      </c>
      <c r="C25">
        <v>1.6696713456276768E-17</v>
      </c>
      <c r="D25">
        <v>1</v>
      </c>
      <c r="E25">
        <v>-1.0842021724855044E-18</v>
      </c>
      <c r="F25">
        <v>1.3877787807814457E-17</v>
      </c>
      <c r="G25">
        <v>0</v>
      </c>
      <c r="H25">
        <v>0</v>
      </c>
      <c r="I25">
        <v>-1.7347234759768071E-18</v>
      </c>
      <c r="J25" t="s">
        <v>23</v>
      </c>
      <c r="K25">
        <f>2*R3+Q3+P3+O3</f>
        <v>0.23732632369508072</v>
      </c>
    </row>
    <row r="26" spans="2:27" x14ac:dyDescent="0.4">
      <c r="B26">
        <v>-3.0357660829594124E-18</v>
      </c>
      <c r="C26">
        <v>3.6212352561015848E-17</v>
      </c>
      <c r="D26">
        <v>8.6736173798840355E-19</v>
      </c>
      <c r="E26">
        <v>1</v>
      </c>
      <c r="F26">
        <v>-1.4094628242311558E-18</v>
      </c>
      <c r="G26">
        <v>0</v>
      </c>
      <c r="H26">
        <v>0</v>
      </c>
      <c r="I26">
        <v>0</v>
      </c>
      <c r="J26" t="s">
        <v>23</v>
      </c>
      <c r="K26">
        <f>2*R3+Q3+P3+O3</f>
        <v>0.23732632369508072</v>
      </c>
    </row>
    <row r="27" spans="2:27" x14ac:dyDescent="0.4">
      <c r="B27">
        <v>1.7347234759768071E-18</v>
      </c>
      <c r="C27">
        <v>2.3852447794681098E-18</v>
      </c>
      <c r="D27">
        <v>8.6736173798840355E-19</v>
      </c>
      <c r="E27">
        <v>-1.3010426069826053E-18</v>
      </c>
      <c r="F27">
        <v>1</v>
      </c>
      <c r="G27">
        <v>1.3877787807814457E-17</v>
      </c>
      <c r="H27">
        <v>0</v>
      </c>
      <c r="I27">
        <v>0</v>
      </c>
      <c r="J27" t="s">
        <v>24</v>
      </c>
      <c r="K27">
        <f>3*R3+2*Q3+2*P3+O3</f>
        <v>0.29309049943672549</v>
      </c>
    </row>
    <row r="28" spans="2:27" x14ac:dyDescent="0.4">
      <c r="B28">
        <v>3.903127820947816E-18</v>
      </c>
      <c r="C28">
        <v>1.5178830414797062E-18</v>
      </c>
      <c r="D28">
        <v>-6.0715321659188248E-18</v>
      </c>
      <c r="E28">
        <v>4.3368086899420177E-19</v>
      </c>
      <c r="F28">
        <v>-1.4094628242311558E-18</v>
      </c>
      <c r="G28">
        <v>1</v>
      </c>
      <c r="H28">
        <v>0</v>
      </c>
      <c r="I28">
        <v>0</v>
      </c>
      <c r="J28" t="s">
        <v>24</v>
      </c>
      <c r="K28">
        <f>3*R3+2*Q3+2*P3+O3</f>
        <v>0.29309049943672549</v>
      </c>
    </row>
    <row r="29" spans="2:27" x14ac:dyDescent="0.4">
      <c r="B29">
        <v>4.3368086899420177E-19</v>
      </c>
      <c r="C29">
        <v>3.6212352561015848E-17</v>
      </c>
      <c r="D29">
        <v>8.6736173798840355E-19</v>
      </c>
      <c r="E29">
        <v>-4.3368086899420177E-19</v>
      </c>
      <c r="F29">
        <v>2.0599841277224584E-18</v>
      </c>
      <c r="G29">
        <v>0</v>
      </c>
      <c r="H29">
        <v>1</v>
      </c>
      <c r="I29">
        <v>0</v>
      </c>
      <c r="J29" t="s">
        <v>25</v>
      </c>
      <c r="K29">
        <f>3*R3+2*Q3+2*P3+2*O3</f>
        <v>0.45888096132181749</v>
      </c>
    </row>
    <row r="30" spans="2:27" x14ac:dyDescent="0.4">
      <c r="B30">
        <v>3.4694469519536142E-18</v>
      </c>
      <c r="C30">
        <v>1.7347234759768071E-18</v>
      </c>
      <c r="D30">
        <v>6.9388939039072284E-18</v>
      </c>
      <c r="E30">
        <v>1.7347234759768071E-18</v>
      </c>
      <c r="F30">
        <v>-8.6736173798840355E-19</v>
      </c>
      <c r="G30">
        <v>8.3266726846886741E-17</v>
      </c>
      <c r="H30">
        <v>0</v>
      </c>
      <c r="I30">
        <v>1</v>
      </c>
      <c r="J30" t="s">
        <v>26</v>
      </c>
      <c r="K30">
        <f>4*R3+3*Q3+3*P3+2*O3+S3</f>
        <v>0.61809988734509957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2024-01-28T14:41:45Z</dcterms:created>
  <dcterms:modified xsi:type="dcterms:W3CDTF">2024-02-07T09:40:25Z</dcterms:modified>
</cp:coreProperties>
</file>